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<sst xmlns="http://schemas.openxmlformats.org/spreadsheetml/2006/main" count="160" uniqueCount="132">
  <si>
    <t>Income</t>
  </si>
  <si>
    <t>Service Income</t>
  </si>
  <si>
    <t>Ministries, Programs, &amp; Events</t>
  </si>
  <si>
    <t>Fundraisers</t>
  </si>
  <si>
    <t>Contingency Income</t>
  </si>
  <si>
    <t>Other (less Fundraisers)</t>
  </si>
  <si>
    <t>Total Income</t>
  </si>
  <si>
    <t>Expenses</t>
  </si>
  <si>
    <t>Preparing for and Conducting Worship</t>
  </si>
  <si>
    <t>Reaching Out to Serve Our Community</t>
  </si>
  <si>
    <t>Staying Connected and Caring for Our Church Family</t>
  </si>
  <si>
    <t>Spiritual Education and Growth</t>
  </si>
  <si>
    <t>Supporting the Wider Mission</t>
  </si>
  <si>
    <t>Total Expenses</t>
  </si>
  <si>
    <t>Equipping and Maintaining Our Building and Grounds</t>
  </si>
  <si>
    <t>Campaign 35</t>
  </si>
  <si>
    <t>Income by Category</t>
  </si>
  <si>
    <t>2016 Budget</t>
  </si>
  <si>
    <t>2016 Actual [8/31/16]</t>
  </si>
  <si>
    <t>Year End Projection</t>
  </si>
  <si>
    <t>Year End Variance</t>
  </si>
  <si>
    <t>2017 Budget proposed</t>
  </si>
  <si>
    <t>Acct</t>
  </si>
  <si>
    <t>Memorial Garden</t>
  </si>
  <si>
    <t>Income [Account Detail]</t>
  </si>
  <si>
    <t>Plate Collections Pledged &amp; Unpledged</t>
  </si>
  <si>
    <t>Benevolences</t>
  </si>
  <si>
    <t>TOTAL</t>
  </si>
  <si>
    <t>Drawings 50/50</t>
  </si>
  <si>
    <t>Flower Donations Altar</t>
  </si>
  <si>
    <t>Golf Shirts/Aprons</t>
  </si>
  <si>
    <t>Holy Unions</t>
  </si>
  <si>
    <t>Hospitality</t>
  </si>
  <si>
    <t>In Honor/Memorium</t>
  </si>
  <si>
    <t>Lenten Books</t>
  </si>
  <si>
    <t>Retreats</t>
  </si>
  <si>
    <t>Wednesday Dinners</t>
  </si>
  <si>
    <t>Ministries, Programs and Events</t>
  </si>
  <si>
    <t>Fundraising (Net of Expenses)</t>
  </si>
  <si>
    <t>Advertising/Sponsorship</t>
  </si>
  <si>
    <t>Bequests</t>
  </si>
  <si>
    <t>Facilities Donations</t>
  </si>
  <si>
    <t>Interest Income Checking</t>
  </si>
  <si>
    <t>SBA TowerCo Rental</t>
  </si>
  <si>
    <t>Memorial Garden Income</t>
  </si>
  <si>
    <t>TMobile USE</t>
  </si>
  <si>
    <t>Other</t>
  </si>
  <si>
    <t>TOTAL INCOME</t>
  </si>
  <si>
    <t>Expenses by Ministry</t>
  </si>
  <si>
    <t>2016 Actual 08/31/16</t>
  </si>
  <si>
    <t>YE Projection</t>
  </si>
  <si>
    <t>YE Variance</t>
  </si>
  <si>
    <t>2017 Budget Proposed</t>
  </si>
  <si>
    <t>General Conference</t>
  </si>
  <si>
    <t>Contingency Funds</t>
  </si>
  <si>
    <t>Expenses by Ministry (Account Detail)</t>
  </si>
  <si>
    <t>Flowers Altar</t>
  </si>
  <si>
    <t>Guest Muscians</t>
  </si>
  <si>
    <t>Guest Preachers</t>
  </si>
  <si>
    <t>Music Copyright License</t>
  </si>
  <si>
    <t>Music Department Salaries</t>
  </si>
  <si>
    <t>Pastor Compensation Worship (50%)</t>
  </si>
  <si>
    <t>Pastor Housing Allowance (50%)</t>
  </si>
  <si>
    <t>Worship Supplies</t>
  </si>
  <si>
    <t>Congregational Dinner</t>
  </si>
  <si>
    <t>Kitchen Supplies</t>
  </si>
  <si>
    <t>PrideFest</t>
  </si>
  <si>
    <t>Special Events - Fellowship</t>
  </si>
  <si>
    <t>Sunday Hospitality</t>
  </si>
  <si>
    <t>Wednesday Night Dinner Expense</t>
  </si>
  <si>
    <t>Wednesday Night Dinner Salaries</t>
  </si>
  <si>
    <t>Staying Connected &amp; Caring for Our Church Family</t>
  </si>
  <si>
    <t>Adminstrative Expense - Other</t>
  </si>
  <si>
    <t>Administrative Salaries</t>
  </si>
  <si>
    <t>Advertising</t>
  </si>
  <si>
    <t>Awards &amp; Acknowledgements</t>
  </si>
  <si>
    <t>Bank Fees</t>
  </si>
  <si>
    <t>Benevolence Expense</t>
  </si>
  <si>
    <t>Clergy Licensing</t>
  </si>
  <si>
    <t>Computer Hardware</t>
  </si>
  <si>
    <t>Computer Software</t>
  </si>
  <si>
    <t>Continuing Education</t>
  </si>
  <si>
    <t>Easy Tithe</t>
  </si>
  <si>
    <t>Equipment Lease</t>
  </si>
  <si>
    <t>Equipment Maintenance</t>
  </si>
  <si>
    <t>Fellowship Expense - Other</t>
  </si>
  <si>
    <t>Health Insurance</t>
  </si>
  <si>
    <t>Licenses &amp; Fees</t>
  </si>
  <si>
    <t>Love Offerings Paid</t>
  </si>
  <si>
    <t>Media Expense</t>
  </si>
  <si>
    <t>Office Supplies</t>
  </si>
  <si>
    <t>Pastor's Compensation:  Church Family 50%</t>
  </si>
  <si>
    <t>Pastor's Housing:  Church Family 50%</t>
  </si>
  <si>
    <t>Pastor's Professional Expenses</t>
  </si>
  <si>
    <t>Payroll Taxes</t>
  </si>
  <si>
    <t>Pension UFMCC</t>
  </si>
  <si>
    <t>Postage Expense</t>
  </si>
  <si>
    <t>Professional &amp; Legal Fees</t>
  </si>
  <si>
    <t>Senior Pastor 403B</t>
  </si>
  <si>
    <t>Senior Pastor Life Insurance</t>
  </si>
  <si>
    <t>Stewardship/Legacy</t>
  </si>
  <si>
    <t>Telephone</t>
  </si>
  <si>
    <t>Worker's Compensation Expense</t>
  </si>
  <si>
    <t>Worship Equipment Maintenance</t>
  </si>
  <si>
    <t>Worship</t>
  </si>
  <si>
    <t>Minister Spiritual Development</t>
  </si>
  <si>
    <t>Spirit Life &amp; Education</t>
  </si>
  <si>
    <t>Spiritual Education &amp; Growth</t>
  </si>
  <si>
    <t>Bldg. &amp; Property Repairs</t>
  </si>
  <si>
    <t>Electricity</t>
  </si>
  <si>
    <t>Insurance Property &amp; Liability</t>
  </si>
  <si>
    <t>Janitorial Service</t>
  </si>
  <si>
    <t>Lawn Maintenance</t>
  </si>
  <si>
    <t>Lift Station</t>
  </si>
  <si>
    <t>Minor Maintenance &amp; Supplies</t>
  </si>
  <si>
    <t>Mortgage Interest</t>
  </si>
  <si>
    <t>Mortgage Principal [Extra]</t>
  </si>
  <si>
    <t>Mortgage Principal [Required]</t>
  </si>
  <si>
    <t>Pest Control</t>
  </si>
  <si>
    <t>Security</t>
  </si>
  <si>
    <t>Water, Sewer, Trash</t>
  </si>
  <si>
    <t>Equipping and Maintaining Our Building &amp; Grounds</t>
  </si>
  <si>
    <t>Supporting the Wider Mission UFMCC</t>
  </si>
  <si>
    <t>Tithes UFMCC 12% [2017 rate 11.5%</t>
  </si>
  <si>
    <t>TOTAL EXPENSES</t>
  </si>
  <si>
    <t>ADJUSTMENTS</t>
  </si>
  <si>
    <t>Extra Mortgage Payment</t>
  </si>
  <si>
    <t>ADJUSTED EXPENSES</t>
  </si>
  <si>
    <t>Flowers - Memorial</t>
  </si>
  <si>
    <t>Grounds Expense</t>
  </si>
  <si>
    <t>Taxes-Fire Ad Valorem</t>
  </si>
  <si>
    <t>Amount to adjust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</si>
</sst>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_);_(* \(#,##0.00000\);_(* &quot;-&quot;???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44" fontId="0" fillId="0" borderId="10" xfId="0" applyNumberFormat="1" applyBorder="1" applyAlignment="1">
      <alignment wrapText="1"/>
    </xf>
    <xf numFmtId="44" fontId="0" fillId="0" borderId="0" xfId="0" applyNumberFormat="1" applyAlignment="1">
      <alignment horizontal="right" wrapText="1"/>
    </xf>
    <xf numFmtId="44" fontId="0" fillId="0" borderId="10" xfId="0" applyNumberFormat="1" applyBorder="1" applyAlignment="1">
      <alignment horizontal="right" wrapText="1"/>
    </xf>
    <xf numFmtId="44" fontId="32" fillId="0" borderId="10" xfId="0" applyNumberFormat="1" applyFont="1" applyBorder="1" applyAlignment="1">
      <alignment horizontal="center" wrapText="1"/>
    </xf>
    <xf numFmtId="44" fontId="0" fillId="0" borderId="0" xfId="0" applyNumberFormat="1" applyAlignment="1">
      <alignment horizontal="left" wrapText="1"/>
    </xf>
    <xf numFmtId="44" fontId="0" fillId="0" borderId="10" xfId="0" applyNumberFormat="1" applyFont="1" applyBorder="1" applyAlignment="1">
      <alignment horizontal="center" wrapText="1"/>
    </xf>
    <xf numFmtId="44" fontId="0" fillId="0" borderId="10" xfId="0" applyNumberFormat="1" applyBorder="1" applyAlignment="1">
      <alignment horizontal="center" wrapText="1"/>
    </xf>
    <xf numFmtId="44" fontId="0" fillId="33" borderId="10" xfId="0" applyNumberFormat="1" applyFill="1" applyBorder="1" applyAlignment="1">
      <alignment horizontal="center" wrapText="1"/>
    </xf>
    <xf numFmtId="44" fontId="0" fillId="33" borderId="10" xfId="0" applyNumberFormat="1" applyFill="1" applyBorder="1" applyAlignment="1">
      <alignment wrapText="1"/>
    </xf>
    <xf numFmtId="44" fontId="0" fillId="0" borderId="10" xfId="0" applyNumberFormat="1" applyBorder="1" applyAlignment="1">
      <alignment horizontal="left" wrapText="1"/>
    </xf>
    <xf numFmtId="44" fontId="0" fillId="34" borderId="10" xfId="0" applyNumberFormat="1" applyFill="1" applyBorder="1" applyAlignment="1">
      <alignment wrapText="1"/>
    </xf>
    <xf numFmtId="164" fontId="0" fillId="0" borderId="10" xfId="0" applyNumberFormat="1" applyFont="1" applyBorder="1" applyAlignment="1">
      <alignment horizontal="center" wrapText="1"/>
    </xf>
    <xf numFmtId="44" fontId="32" fillId="35" borderId="10" xfId="0" applyNumberFormat="1" applyFont="1" applyFill="1" applyBorder="1" applyAlignment="1">
      <alignment horizontal="center" wrapText="1"/>
    </xf>
    <xf numFmtId="44" fontId="32" fillId="35" borderId="10" xfId="0" applyNumberFormat="1" applyFont="1" applyFill="1" applyBorder="1" applyAlignment="1">
      <alignment horizontal="left" wrapText="1"/>
    </xf>
    <xf numFmtId="164" fontId="32" fillId="0" borderId="10" xfId="0" applyNumberFormat="1" applyFont="1" applyBorder="1" applyAlignment="1">
      <alignment horizontal="center" wrapText="1"/>
    </xf>
    <xf numFmtId="44" fontId="32" fillId="0" borderId="10" xfId="0" applyNumberFormat="1" applyFont="1" applyBorder="1" applyAlignment="1">
      <alignment horizontal="left" wrapText="1"/>
    </xf>
    <xf numFmtId="44" fontId="0" fillId="0" borderId="10" xfId="0" applyNumberFormat="1" applyBorder="1" applyAlignment="1">
      <alignment horizontal="center"/>
    </xf>
    <xf numFmtId="44" fontId="32" fillId="33" borderId="10" xfId="0" applyNumberFormat="1" applyFont="1" applyFill="1" applyBorder="1" applyAlignment="1">
      <alignment horizontal="center" wrapText="1"/>
    </xf>
    <xf numFmtId="44" fontId="32" fillId="33" borderId="10" xfId="0" applyNumberFormat="1" applyFont="1" applyFill="1" applyBorder="1" applyAlignment="1">
      <alignment wrapText="1"/>
    </xf>
    <xf numFmtId="44" fontId="0" fillId="33" borderId="10" xfId="0" applyNumberFormat="1" applyFont="1" applyFill="1" applyBorder="1" applyAlignment="1">
      <alignment wrapText="1"/>
    </xf>
    <xf numFmtId="44" fontId="32" fillId="0" borderId="0" xfId="0" applyNumberFormat="1" applyFont="1" applyAlignment="1">
      <alignment horizontal="center" wrapText="1"/>
    </xf>
    <xf numFmtId="44" fontId="32" fillId="0" borderId="0" xfId="0" applyNumberFormat="1" applyFon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5"/>
  <sheetViews>
    <sheetView tabSelected="1" view="pageLayout" workbookViewId="0" topLeftCell="A55">
      <selection activeCell="F132" sqref="F132"/>
    </sheetView>
  </sheetViews>
  <sheetFormatPr defaultColWidth="9.140625" defaultRowHeight="15"/>
  <cols>
    <col min="1" max="1" width="8.8515625" style="2" customWidth="1"/>
    <col min="2" max="2" width="25.421875" style="2" customWidth="1"/>
    <col min="3" max="5" width="18.28125" style="2" customWidth="1"/>
    <col min="6" max="6" width="18.00390625" style="2" customWidth="1"/>
    <col min="7" max="7" width="18.28125" style="2" customWidth="1"/>
    <col min="8" max="16384" width="9.140625" style="2" customWidth="1"/>
  </cols>
  <sheetData>
    <row r="1" spans="1:7" ht="30">
      <c r="A1" s="4" t="s">
        <v>22</v>
      </c>
      <c r="B1" s="4" t="s">
        <v>16</v>
      </c>
      <c r="C1" s="4" t="s">
        <v>17</v>
      </c>
      <c r="D1" s="4" t="s">
        <v>18</v>
      </c>
      <c r="E1" s="4" t="s">
        <v>19</v>
      </c>
      <c r="F1" s="4" t="s">
        <v>20</v>
      </c>
      <c r="G1" s="4" t="s">
        <v>21</v>
      </c>
    </row>
    <row r="2" spans="1:7" ht="15">
      <c r="A2" s="4"/>
      <c r="B2" s="4" t="s">
        <v>0</v>
      </c>
      <c r="C2" s="3"/>
      <c r="D2" s="3"/>
      <c r="E2" s="3"/>
      <c r="F2" s="3"/>
      <c r="G2" s="3"/>
    </row>
    <row r="3" spans="1:7" ht="15">
      <c r="A3" s="12">
        <v>4.1</v>
      </c>
      <c r="B3" s="6" t="s">
        <v>1</v>
      </c>
      <c r="C3" s="10">
        <v>275575</v>
      </c>
      <c r="D3" s="10">
        <v>168193.68</v>
      </c>
      <c r="E3" s="10">
        <f>((+D3/8)*4)+D3</f>
        <v>252290.52</v>
      </c>
      <c r="F3" s="10">
        <f>+E3-C3</f>
        <v>-23284.48000000001</v>
      </c>
      <c r="G3" s="10">
        <v>253575</v>
      </c>
    </row>
    <row r="4" spans="1:7" ht="15">
      <c r="A4" s="12"/>
      <c r="B4" s="7" t="s">
        <v>15</v>
      </c>
      <c r="C4" s="10">
        <v>0</v>
      </c>
      <c r="D4" s="10">
        <v>11365.872</v>
      </c>
      <c r="E4" s="10">
        <f aca="true" t="shared" si="0" ref="E4:E9">((+D4/8)*4)+D4</f>
        <v>17048.807999999997</v>
      </c>
      <c r="F4" s="10">
        <f aca="true" t="shared" si="1" ref="F4:F9">+E4-C4</f>
        <v>17048.807999999997</v>
      </c>
      <c r="G4" s="10">
        <f>SUM(E4-F4)</f>
        <v>0</v>
      </c>
    </row>
    <row r="5" spans="1:7" ht="30">
      <c r="A5" s="12">
        <v>4.2</v>
      </c>
      <c r="B5" s="6" t="s">
        <v>2</v>
      </c>
      <c r="C5" s="10">
        <v>11600</v>
      </c>
      <c r="D5" s="10">
        <v>5620.12</v>
      </c>
      <c r="E5" s="10">
        <f t="shared" si="0"/>
        <v>8430.18</v>
      </c>
      <c r="F5" s="10">
        <f t="shared" si="1"/>
        <v>-3169.8199999999997</v>
      </c>
      <c r="G5" s="10">
        <v>10500</v>
      </c>
    </row>
    <row r="6" spans="1:7" ht="15">
      <c r="A6" s="12"/>
      <c r="B6" s="6" t="s">
        <v>4</v>
      </c>
      <c r="C6" s="10"/>
      <c r="D6" s="10"/>
      <c r="E6" s="10">
        <f t="shared" si="0"/>
        <v>0</v>
      </c>
      <c r="F6" s="10">
        <f t="shared" si="1"/>
        <v>0</v>
      </c>
      <c r="G6" s="10">
        <f>SUM(E6-F6)</f>
        <v>0</v>
      </c>
    </row>
    <row r="7" spans="1:7" ht="15">
      <c r="A7" s="12">
        <v>4.3</v>
      </c>
      <c r="B7" s="6" t="s">
        <v>3</v>
      </c>
      <c r="C7" s="10">
        <v>10000</v>
      </c>
      <c r="D7" s="10">
        <v>11881.05</v>
      </c>
      <c r="E7" s="10">
        <f t="shared" si="0"/>
        <v>17821.574999999997</v>
      </c>
      <c r="F7" s="10">
        <f t="shared" si="1"/>
        <v>7821.574999999997</v>
      </c>
      <c r="G7" s="10">
        <v>12500</v>
      </c>
    </row>
    <row r="8" spans="1:7" ht="15">
      <c r="A8" s="12">
        <v>4.4</v>
      </c>
      <c r="B8" s="6" t="s">
        <v>5</v>
      </c>
      <c r="C8" s="10">
        <v>42500</v>
      </c>
      <c r="D8" s="10">
        <v>24697.25</v>
      </c>
      <c r="E8" s="10">
        <f t="shared" si="0"/>
        <v>37045.875</v>
      </c>
      <c r="F8" s="10">
        <f t="shared" si="1"/>
        <v>-5454.125</v>
      </c>
      <c r="G8" s="10">
        <v>31900</v>
      </c>
    </row>
    <row r="9" spans="1:7" ht="15">
      <c r="A9" s="12"/>
      <c r="B9" s="7" t="s">
        <v>23</v>
      </c>
      <c r="C9" s="10">
        <v>15000</v>
      </c>
      <c r="D9" s="10">
        <v>7019.07</v>
      </c>
      <c r="E9" s="10">
        <f t="shared" si="0"/>
        <v>10528.605</v>
      </c>
      <c r="F9" s="10">
        <f t="shared" si="1"/>
        <v>-4471.395</v>
      </c>
      <c r="G9" s="10">
        <v>10000</v>
      </c>
    </row>
    <row r="10" spans="1:7" ht="15">
      <c r="A10" s="12"/>
      <c r="B10" s="13" t="s">
        <v>6</v>
      </c>
      <c r="C10" s="14">
        <f>SUM(C3:C9)</f>
        <v>354675</v>
      </c>
      <c r="D10" s="14">
        <f>SUM(D3:D9)</f>
        <v>228777.042</v>
      </c>
      <c r="E10" s="14">
        <f>SUM(E3:E9)</f>
        <v>343165.56299999997</v>
      </c>
      <c r="F10" s="14">
        <f>SUM(F3:F9)</f>
        <v>-11509.437000000016</v>
      </c>
      <c r="G10" s="14">
        <f>SUM(G3:G9)</f>
        <v>318475</v>
      </c>
    </row>
    <row r="11" spans="1:7" ht="15">
      <c r="A11" s="12"/>
      <c r="B11" s="13"/>
      <c r="C11" s="14"/>
      <c r="D11" s="14"/>
      <c r="E11" s="14"/>
      <c r="F11" s="14"/>
      <c r="G11" s="14"/>
    </row>
    <row r="12" spans="1:7" ht="15">
      <c r="A12" s="12"/>
      <c r="B12" s="4" t="s">
        <v>24</v>
      </c>
      <c r="C12" s="4" t="s">
        <v>17</v>
      </c>
      <c r="D12" s="10"/>
      <c r="E12" s="10"/>
      <c r="F12" s="10"/>
      <c r="G12" s="10"/>
    </row>
    <row r="13" spans="1:7" ht="30">
      <c r="A13" s="12">
        <v>4.101</v>
      </c>
      <c r="B13" s="6" t="s">
        <v>25</v>
      </c>
      <c r="C13" s="10">
        <v>275575</v>
      </c>
      <c r="D13" s="10">
        <v>179559.5</v>
      </c>
      <c r="E13" s="10">
        <v>269339.33</v>
      </c>
      <c r="F13" s="10">
        <f>+E13-C13</f>
        <v>-6235.669999999984</v>
      </c>
      <c r="G13" s="10">
        <v>253575</v>
      </c>
    </row>
    <row r="14" spans="1:7" ht="15">
      <c r="A14" s="15" t="s">
        <v>27</v>
      </c>
      <c r="B14" s="13" t="s">
        <v>1</v>
      </c>
      <c r="C14" s="14">
        <f>+C13</f>
        <v>275575</v>
      </c>
      <c r="D14" s="14"/>
      <c r="E14" s="14"/>
      <c r="F14" s="14">
        <f>+F13</f>
        <v>-6235.669999999984</v>
      </c>
      <c r="G14" s="14">
        <f>+G13</f>
        <v>253575</v>
      </c>
    </row>
    <row r="15" spans="1:7" ht="15">
      <c r="A15" s="12">
        <v>4.201</v>
      </c>
      <c r="B15" s="7" t="s">
        <v>26</v>
      </c>
      <c r="C15" s="10">
        <v>200</v>
      </c>
      <c r="D15" s="10">
        <v>70</v>
      </c>
      <c r="E15" s="10">
        <f aca="true" t="shared" si="2" ref="E15:E34">((+D15/8)*4)+D15</f>
        <v>105</v>
      </c>
      <c r="F15" s="10">
        <f aca="true" t="shared" si="3" ref="F15:F26">+E15-C15</f>
        <v>-95</v>
      </c>
      <c r="G15" s="10">
        <v>500</v>
      </c>
    </row>
    <row r="16" spans="1:7" ht="15">
      <c r="A16" s="12">
        <v>4.20104</v>
      </c>
      <c r="B16" s="7" t="s">
        <v>28</v>
      </c>
      <c r="C16" s="10">
        <v>0</v>
      </c>
      <c r="D16" s="10">
        <v>129</v>
      </c>
      <c r="E16" s="10">
        <f t="shared" si="2"/>
        <v>193.5</v>
      </c>
      <c r="F16" s="10">
        <f t="shared" si="3"/>
        <v>193.5</v>
      </c>
      <c r="G16" s="10"/>
    </row>
    <row r="17" spans="1:7" ht="15">
      <c r="A17" s="12">
        <v>4.20105</v>
      </c>
      <c r="B17" s="7" t="s">
        <v>29</v>
      </c>
      <c r="C17" s="10">
        <v>1700</v>
      </c>
      <c r="D17" s="10">
        <v>600</v>
      </c>
      <c r="E17" s="10">
        <f t="shared" si="2"/>
        <v>900</v>
      </c>
      <c r="F17" s="10">
        <f t="shared" si="3"/>
        <v>-800</v>
      </c>
      <c r="G17" s="10">
        <v>500</v>
      </c>
    </row>
    <row r="18" spans="1:7" ht="15">
      <c r="A18" s="12">
        <v>4.20106</v>
      </c>
      <c r="B18" s="7" t="s">
        <v>30</v>
      </c>
      <c r="C18" s="10">
        <v>0</v>
      </c>
      <c r="D18" s="10">
        <v>0</v>
      </c>
      <c r="E18" s="10">
        <f t="shared" si="2"/>
        <v>0</v>
      </c>
      <c r="F18" s="10">
        <f t="shared" si="3"/>
        <v>0</v>
      </c>
      <c r="G18" s="10">
        <v>0</v>
      </c>
    </row>
    <row r="19" spans="1:7" ht="15">
      <c r="A19" s="12">
        <v>4.20107</v>
      </c>
      <c r="B19" s="7" t="s">
        <v>31</v>
      </c>
      <c r="C19" s="10">
        <v>600</v>
      </c>
      <c r="D19" s="10">
        <v>100</v>
      </c>
      <c r="E19" s="10">
        <f t="shared" si="2"/>
        <v>150</v>
      </c>
      <c r="F19" s="10">
        <f t="shared" si="3"/>
        <v>-450</v>
      </c>
      <c r="G19" s="10">
        <v>500</v>
      </c>
    </row>
    <row r="20" spans="1:7" ht="15">
      <c r="A20" s="12">
        <v>4.20108</v>
      </c>
      <c r="B20" s="7" t="s">
        <v>32</v>
      </c>
      <c r="C20" s="10">
        <v>0</v>
      </c>
      <c r="D20" s="10"/>
      <c r="E20" s="10">
        <f t="shared" si="2"/>
        <v>0</v>
      </c>
      <c r="F20" s="10">
        <f t="shared" si="3"/>
        <v>0</v>
      </c>
      <c r="G20" s="10"/>
    </row>
    <row r="21" spans="1:7" ht="15">
      <c r="A21" s="12">
        <v>4.20109</v>
      </c>
      <c r="B21" s="7" t="s">
        <v>33</v>
      </c>
      <c r="C21" s="10">
        <v>2500</v>
      </c>
      <c r="D21" s="10">
        <v>2249.26</v>
      </c>
      <c r="E21" s="10">
        <f t="shared" si="2"/>
        <v>3373.8900000000003</v>
      </c>
      <c r="F21" s="10">
        <f t="shared" si="3"/>
        <v>873.8900000000003</v>
      </c>
      <c r="G21" s="10">
        <v>3000</v>
      </c>
    </row>
    <row r="22" spans="1:7" ht="15">
      <c r="A22" s="12">
        <v>4.2011</v>
      </c>
      <c r="B22" s="7" t="s">
        <v>34</v>
      </c>
      <c r="C22" s="10">
        <v>0</v>
      </c>
      <c r="D22" s="10">
        <v>-37.14</v>
      </c>
      <c r="E22" s="10">
        <v>0</v>
      </c>
      <c r="F22" s="10">
        <f>+D22</f>
        <v>-37.14</v>
      </c>
      <c r="G22" s="10">
        <v>0</v>
      </c>
    </row>
    <row r="23" spans="1:7" ht="15">
      <c r="A23" s="12">
        <v>4.20115</v>
      </c>
      <c r="B23" s="7" t="s">
        <v>35</v>
      </c>
      <c r="C23" s="10">
        <v>0</v>
      </c>
      <c r="D23" s="10">
        <v>0</v>
      </c>
      <c r="E23" s="10">
        <f t="shared" si="2"/>
        <v>0</v>
      </c>
      <c r="F23" s="10">
        <f t="shared" si="3"/>
        <v>0</v>
      </c>
      <c r="G23" s="10">
        <v>0</v>
      </c>
    </row>
    <row r="24" spans="1:7" ht="15">
      <c r="A24" s="12">
        <v>4.20116</v>
      </c>
      <c r="B24" s="7" t="s">
        <v>36</v>
      </c>
      <c r="C24" s="10">
        <v>6600</v>
      </c>
      <c r="D24" s="10">
        <v>2509</v>
      </c>
      <c r="E24" s="10">
        <f>((+D24/4)*4)+D24</f>
        <v>5018</v>
      </c>
      <c r="F24" s="10">
        <f t="shared" si="3"/>
        <v>-1582</v>
      </c>
      <c r="G24" s="10">
        <v>6000</v>
      </c>
    </row>
    <row r="25" spans="1:7" ht="30">
      <c r="A25" s="13" t="s">
        <v>27</v>
      </c>
      <c r="B25" s="13" t="s">
        <v>37</v>
      </c>
      <c r="C25" s="14">
        <f>SUM(C15:C24)</f>
        <v>11600</v>
      </c>
      <c r="D25" s="14">
        <f>SUM(D15:D24)</f>
        <v>5620.120000000001</v>
      </c>
      <c r="E25" s="14">
        <f>SUM(E15:E24)</f>
        <v>9740.39</v>
      </c>
      <c r="F25" s="14">
        <f>SUM(F15:F24)</f>
        <v>-1896.7499999999995</v>
      </c>
      <c r="G25" s="14">
        <f>SUM(G15:G24)</f>
        <v>10500</v>
      </c>
    </row>
    <row r="26" spans="1:7" ht="15">
      <c r="A26" s="12">
        <v>4.301</v>
      </c>
      <c r="B26" s="17" t="s">
        <v>38</v>
      </c>
      <c r="C26" s="2">
        <v>10000</v>
      </c>
      <c r="D26" s="2">
        <v>11881.05</v>
      </c>
      <c r="E26" s="10">
        <f t="shared" si="2"/>
        <v>17821.574999999997</v>
      </c>
      <c r="F26" s="10">
        <f t="shared" si="3"/>
        <v>7821.574999999997</v>
      </c>
      <c r="G26" s="10">
        <v>12500</v>
      </c>
    </row>
    <row r="27" spans="1:7" ht="15">
      <c r="A27" s="13" t="s">
        <v>27</v>
      </c>
      <c r="B27" s="13" t="s">
        <v>3</v>
      </c>
      <c r="C27" s="14">
        <f>+C26</f>
        <v>10000</v>
      </c>
      <c r="D27" s="14"/>
      <c r="E27" s="14"/>
      <c r="F27" s="14">
        <f>+F26</f>
        <v>7821.574999999997</v>
      </c>
      <c r="G27" s="14">
        <f>+G26</f>
        <v>12500</v>
      </c>
    </row>
    <row r="28" spans="1:7" ht="15">
      <c r="A28" s="12">
        <v>4.401</v>
      </c>
      <c r="B28" s="7" t="s">
        <v>39</v>
      </c>
      <c r="C28" s="10">
        <v>0</v>
      </c>
      <c r="D28" s="10">
        <v>350</v>
      </c>
      <c r="E28" s="10">
        <f t="shared" si="2"/>
        <v>525</v>
      </c>
      <c r="F28" s="10">
        <f aca="true" t="shared" si="4" ref="F28:F35">+E28-C28</f>
        <v>525</v>
      </c>
      <c r="G28" s="10">
        <v>1200</v>
      </c>
    </row>
    <row r="29" spans="1:7" ht="15">
      <c r="A29" s="12">
        <v>4.40101</v>
      </c>
      <c r="B29" s="7" t="s">
        <v>40</v>
      </c>
      <c r="C29" s="10">
        <v>0</v>
      </c>
      <c r="D29" s="10">
        <v>0</v>
      </c>
      <c r="E29" s="10">
        <f t="shared" si="2"/>
        <v>0</v>
      </c>
      <c r="F29" s="10">
        <f t="shared" si="4"/>
        <v>0</v>
      </c>
      <c r="G29" s="10">
        <v>2000</v>
      </c>
    </row>
    <row r="30" spans="1:7" ht="15">
      <c r="A30" s="12">
        <v>4.40102</v>
      </c>
      <c r="B30" s="7" t="s">
        <v>41</v>
      </c>
      <c r="C30" s="10">
        <v>8500</v>
      </c>
      <c r="D30" s="10">
        <v>6057.92</v>
      </c>
      <c r="E30" s="10">
        <f t="shared" si="2"/>
        <v>9086.880000000001</v>
      </c>
      <c r="F30" s="10">
        <f t="shared" si="4"/>
        <v>586.880000000001</v>
      </c>
      <c r="G30" s="10">
        <v>3700</v>
      </c>
    </row>
    <row r="31" spans="1:7" ht="15">
      <c r="A31" s="12">
        <v>4.40103</v>
      </c>
      <c r="B31" s="7" t="s">
        <v>42</v>
      </c>
      <c r="C31" s="10">
        <v>0</v>
      </c>
      <c r="D31" s="10">
        <v>116.21</v>
      </c>
      <c r="E31" s="10">
        <f t="shared" si="2"/>
        <v>174.315</v>
      </c>
      <c r="F31" s="10">
        <f t="shared" si="4"/>
        <v>174.315</v>
      </c>
      <c r="G31" s="10">
        <v>0</v>
      </c>
    </row>
    <row r="32" spans="1:7" ht="15">
      <c r="A32" s="12">
        <v>4.40104</v>
      </c>
      <c r="B32" s="10" t="s">
        <v>45</v>
      </c>
      <c r="C32" s="10">
        <v>9000</v>
      </c>
      <c r="D32" s="10">
        <v>750</v>
      </c>
      <c r="E32" s="10">
        <f t="shared" si="2"/>
        <v>1125</v>
      </c>
      <c r="F32" s="10">
        <f t="shared" si="4"/>
        <v>-7875</v>
      </c>
      <c r="G32" s="10">
        <v>0</v>
      </c>
    </row>
    <row r="33" spans="1:7" ht="15">
      <c r="A33" s="12">
        <v>4.40105</v>
      </c>
      <c r="B33" s="10" t="s">
        <v>43</v>
      </c>
      <c r="C33" s="10">
        <v>25000</v>
      </c>
      <c r="D33" s="10">
        <v>17423.12</v>
      </c>
      <c r="E33" s="10">
        <f t="shared" si="2"/>
        <v>26134.68</v>
      </c>
      <c r="F33" s="10">
        <f t="shared" si="4"/>
        <v>1134.6800000000003</v>
      </c>
      <c r="G33" s="10">
        <v>25000</v>
      </c>
    </row>
    <row r="34" spans="1:7" ht="15">
      <c r="A34" s="12"/>
      <c r="B34" s="10" t="s">
        <v>44</v>
      </c>
      <c r="C34" s="10">
        <v>15000</v>
      </c>
      <c r="D34" s="10">
        <v>7019.07</v>
      </c>
      <c r="E34" s="10">
        <f t="shared" si="2"/>
        <v>10528.605</v>
      </c>
      <c r="F34" s="10">
        <f t="shared" si="4"/>
        <v>-4471.395</v>
      </c>
      <c r="G34" s="10">
        <v>10000</v>
      </c>
    </row>
    <row r="35" spans="1:7" ht="15">
      <c r="A35" s="13" t="s">
        <v>27</v>
      </c>
      <c r="B35" s="13" t="s">
        <v>46</v>
      </c>
      <c r="C35" s="14">
        <f>SUM(C28:C34)</f>
        <v>57500</v>
      </c>
      <c r="D35" s="14">
        <f>SUM(D28:D34)</f>
        <v>31716.32</v>
      </c>
      <c r="E35" s="14">
        <f>SUM(E28:E34)</f>
        <v>47574.479999999996</v>
      </c>
      <c r="F35" s="14">
        <f t="shared" si="4"/>
        <v>-9925.520000000004</v>
      </c>
      <c r="G35" s="14">
        <f>SUM(G28:G34)</f>
        <v>41900</v>
      </c>
    </row>
    <row r="36" spans="1:7" ht="15">
      <c r="A36" s="12"/>
      <c r="B36" s="10" t="s">
        <v>47</v>
      </c>
      <c r="C36" s="16">
        <f>+C14+C25+C27+C35</f>
        <v>354675</v>
      </c>
      <c r="D36" s="16">
        <f>+D14+D25+D27+D35</f>
        <v>37336.44</v>
      </c>
      <c r="E36" s="16">
        <f>+E14+E25+E27+E35</f>
        <v>57314.869999999995</v>
      </c>
      <c r="F36" s="16">
        <f>+F14+F25+F27+F35</f>
        <v>-10236.36499999999</v>
      </c>
      <c r="G36" s="10">
        <f>+G14+G25+G27+G35</f>
        <v>318475</v>
      </c>
    </row>
    <row r="37" spans="1:7" ht="30">
      <c r="A37" s="4" t="s">
        <v>22</v>
      </c>
      <c r="B37" s="4" t="s">
        <v>48</v>
      </c>
      <c r="C37" s="4" t="s">
        <v>17</v>
      </c>
      <c r="D37" s="4" t="s">
        <v>49</v>
      </c>
      <c r="E37" s="4" t="s">
        <v>50</v>
      </c>
      <c r="F37" s="4" t="s">
        <v>51</v>
      </c>
      <c r="G37" s="4" t="s">
        <v>52</v>
      </c>
    </row>
    <row r="38" spans="1:7" ht="15">
      <c r="A38" s="4"/>
      <c r="B38" s="4" t="s">
        <v>7</v>
      </c>
      <c r="C38" s="3"/>
      <c r="D38" s="3"/>
      <c r="E38" s="3"/>
      <c r="F38" s="3"/>
      <c r="G38" s="3"/>
    </row>
    <row r="39" spans="1:7" ht="30">
      <c r="A39" s="12">
        <v>5.1</v>
      </c>
      <c r="B39" s="7" t="s">
        <v>8</v>
      </c>
      <c r="C39" s="1">
        <v>58825</v>
      </c>
      <c r="D39" s="1">
        <v>36414.22</v>
      </c>
      <c r="E39" s="10">
        <f aca="true" t="shared" si="5" ref="E39:E46">((+D39/8)*4)+D39</f>
        <v>54621.33</v>
      </c>
      <c r="F39" s="1">
        <f>+E39-C39</f>
        <v>-4203.669999999998</v>
      </c>
      <c r="G39" s="1">
        <v>55525</v>
      </c>
    </row>
    <row r="40" spans="1:7" ht="30">
      <c r="A40" s="12">
        <v>5.2</v>
      </c>
      <c r="B40" s="7" t="s">
        <v>9</v>
      </c>
      <c r="C40" s="1">
        <v>9600</v>
      </c>
      <c r="D40" s="1">
        <v>3741.67</v>
      </c>
      <c r="E40" s="10">
        <f t="shared" si="5"/>
        <v>5612.505</v>
      </c>
      <c r="F40" s="1">
        <f aca="true" t="shared" si="6" ref="F40:F46">+E40-C40</f>
        <v>-3987.495</v>
      </c>
      <c r="G40" s="1">
        <v>7750</v>
      </c>
    </row>
    <row r="41" spans="1:7" ht="45">
      <c r="A41" s="12">
        <v>5.3</v>
      </c>
      <c r="B41" s="7" t="s">
        <v>10</v>
      </c>
      <c r="C41" s="1">
        <v>145600</v>
      </c>
      <c r="D41" s="1">
        <v>98930.31</v>
      </c>
      <c r="E41" s="10">
        <f t="shared" si="5"/>
        <v>148395.465</v>
      </c>
      <c r="F41" s="1">
        <f t="shared" si="6"/>
        <v>2795.4649999999965</v>
      </c>
      <c r="G41" s="1">
        <v>140325</v>
      </c>
    </row>
    <row r="42" spans="1:7" ht="30">
      <c r="A42" s="12">
        <v>5.4</v>
      </c>
      <c r="B42" s="7" t="s">
        <v>11</v>
      </c>
      <c r="C42" s="1">
        <v>7000</v>
      </c>
      <c r="D42" s="1">
        <v>3923.09</v>
      </c>
      <c r="E42" s="10">
        <f t="shared" si="5"/>
        <v>5884.635</v>
      </c>
      <c r="F42" s="1">
        <f t="shared" si="6"/>
        <v>-1115.3649999999998</v>
      </c>
      <c r="G42" s="1">
        <v>6500</v>
      </c>
    </row>
    <row r="43" spans="1:7" ht="30">
      <c r="A43" s="12">
        <v>5.5</v>
      </c>
      <c r="B43" s="7" t="s">
        <v>14</v>
      </c>
      <c r="C43" s="1">
        <v>90650</v>
      </c>
      <c r="D43" s="1">
        <v>64928.22</v>
      </c>
      <c r="E43" s="10">
        <f t="shared" si="5"/>
        <v>97392.33</v>
      </c>
      <c r="F43" s="1">
        <f t="shared" si="6"/>
        <v>6742.330000000002</v>
      </c>
      <c r="G43" s="1">
        <v>78425</v>
      </c>
    </row>
    <row r="44" spans="1:7" ht="30">
      <c r="A44" s="12">
        <v>5.6</v>
      </c>
      <c r="B44" s="7" t="s">
        <v>12</v>
      </c>
      <c r="C44" s="1">
        <v>40000</v>
      </c>
      <c r="D44" s="1">
        <v>26442.54</v>
      </c>
      <c r="E44" s="10">
        <f t="shared" si="5"/>
        <v>39663.81</v>
      </c>
      <c r="F44" s="1">
        <f t="shared" si="6"/>
        <v>-336.1900000000023</v>
      </c>
      <c r="G44" s="1">
        <v>36624.63</v>
      </c>
    </row>
    <row r="45" spans="1:7" ht="15">
      <c r="A45" s="12">
        <v>5.70102</v>
      </c>
      <c r="B45" s="7" t="s">
        <v>53</v>
      </c>
      <c r="C45" s="1">
        <v>3000</v>
      </c>
      <c r="D45" s="1">
        <v>1160.36</v>
      </c>
      <c r="E45" s="10">
        <f t="shared" si="5"/>
        <v>1740.54</v>
      </c>
      <c r="F45" s="1">
        <f t="shared" si="6"/>
        <v>-1259.46</v>
      </c>
      <c r="G45" s="1">
        <v>0</v>
      </c>
    </row>
    <row r="46" spans="1:7" ht="15">
      <c r="A46" s="12">
        <v>5.8</v>
      </c>
      <c r="B46" s="7" t="s">
        <v>54</v>
      </c>
      <c r="C46" s="1">
        <v>0</v>
      </c>
      <c r="D46" s="1">
        <v>0</v>
      </c>
      <c r="E46" s="10">
        <f t="shared" si="5"/>
        <v>0</v>
      </c>
      <c r="F46" s="1">
        <f t="shared" si="6"/>
        <v>0</v>
      </c>
      <c r="G46" s="1">
        <f>SUM(E46-F46)</f>
        <v>0</v>
      </c>
    </row>
    <row r="47" spans="1:7" ht="15">
      <c r="A47" s="8"/>
      <c r="B47" s="8" t="s">
        <v>13</v>
      </c>
      <c r="C47" s="9">
        <f>SUM(C39:C46)</f>
        <v>354675</v>
      </c>
      <c r="D47" s="9">
        <f>SUM(D39:D46)</f>
        <v>235540.41</v>
      </c>
      <c r="E47" s="9">
        <f>SUM(E39:E46)</f>
        <v>353310.615</v>
      </c>
      <c r="F47" s="9">
        <f>SUM(F39:F46)</f>
        <v>-1364.385000000002</v>
      </c>
      <c r="G47" s="9">
        <f>SUM(G39:G46)</f>
        <v>325149.63</v>
      </c>
    </row>
    <row r="48" spans="1:7" ht="30">
      <c r="A48" s="12"/>
      <c r="B48" s="4" t="s">
        <v>55</v>
      </c>
      <c r="C48" s="4" t="s">
        <v>17</v>
      </c>
      <c r="D48" s="1"/>
      <c r="E48" s="1"/>
      <c r="F48" s="1"/>
      <c r="G48" s="1"/>
    </row>
    <row r="49" spans="1:7" ht="15">
      <c r="A49" s="12">
        <v>5.101</v>
      </c>
      <c r="B49" s="7" t="s">
        <v>56</v>
      </c>
      <c r="C49" s="1">
        <v>750</v>
      </c>
      <c r="D49" s="1">
        <v>0</v>
      </c>
      <c r="E49" s="10">
        <f aca="true" t="shared" si="7" ref="E49:E56">((+D49/8)*4)+D49</f>
        <v>0</v>
      </c>
      <c r="F49" s="1">
        <f aca="true" t="shared" si="8" ref="F49:F56">+E49-C49</f>
        <v>-750</v>
      </c>
      <c r="G49" s="1">
        <v>0</v>
      </c>
    </row>
    <row r="50" spans="1:7" ht="15">
      <c r="A50" s="12">
        <v>5.10101</v>
      </c>
      <c r="B50" s="7" t="s">
        <v>57</v>
      </c>
      <c r="C50" s="1">
        <v>1300</v>
      </c>
      <c r="D50" s="1">
        <v>0</v>
      </c>
      <c r="E50" s="10">
        <f t="shared" si="7"/>
        <v>0</v>
      </c>
      <c r="F50" s="1">
        <f t="shared" si="8"/>
        <v>-1300</v>
      </c>
      <c r="G50" s="1">
        <v>0</v>
      </c>
    </row>
    <row r="51" spans="1:7" ht="15">
      <c r="A51" s="12">
        <v>5.10102</v>
      </c>
      <c r="B51" s="7" t="s">
        <v>58</v>
      </c>
      <c r="C51" s="11">
        <v>500</v>
      </c>
      <c r="D51" s="1">
        <v>100</v>
      </c>
      <c r="E51" s="10">
        <f t="shared" si="7"/>
        <v>150</v>
      </c>
      <c r="F51" s="1">
        <f t="shared" si="8"/>
        <v>-350</v>
      </c>
      <c r="G51" s="1">
        <v>250</v>
      </c>
    </row>
    <row r="52" spans="1:7" ht="15">
      <c r="A52" s="12">
        <v>5.10103</v>
      </c>
      <c r="B52" s="7" t="s">
        <v>59</v>
      </c>
      <c r="C52" s="11">
        <v>0</v>
      </c>
      <c r="D52" s="1">
        <v>208</v>
      </c>
      <c r="E52" s="10">
        <f t="shared" si="7"/>
        <v>312</v>
      </c>
      <c r="F52" s="1">
        <f t="shared" si="8"/>
        <v>312</v>
      </c>
      <c r="G52" s="1">
        <v>300</v>
      </c>
    </row>
    <row r="53" spans="1:7" ht="15">
      <c r="A53" s="12">
        <v>5.10104</v>
      </c>
      <c r="B53" s="7" t="s">
        <v>60</v>
      </c>
      <c r="C53" s="11">
        <v>22000</v>
      </c>
      <c r="D53" s="1">
        <v>13578.05</v>
      </c>
      <c r="E53" s="10">
        <f t="shared" si="7"/>
        <v>20367.074999999997</v>
      </c>
      <c r="F53" s="1">
        <f t="shared" si="8"/>
        <v>-1632.925000000003</v>
      </c>
      <c r="G53" s="1">
        <v>20500</v>
      </c>
    </row>
    <row r="54" spans="1:7" ht="30">
      <c r="A54" s="12">
        <v>5.10105</v>
      </c>
      <c r="B54" s="7" t="s">
        <v>61</v>
      </c>
      <c r="C54" s="1">
        <v>22350</v>
      </c>
      <c r="D54" s="1">
        <v>14613.44</v>
      </c>
      <c r="E54" s="10">
        <f t="shared" si="7"/>
        <v>21920.16</v>
      </c>
      <c r="F54" s="1">
        <f t="shared" si="8"/>
        <v>-429.84000000000015</v>
      </c>
      <c r="G54" s="1">
        <v>22350</v>
      </c>
    </row>
    <row r="55" spans="1:7" ht="30">
      <c r="A55" s="12">
        <v>5.10106</v>
      </c>
      <c r="B55" s="7" t="s">
        <v>62</v>
      </c>
      <c r="C55" s="1">
        <v>11125</v>
      </c>
      <c r="D55" s="1">
        <v>7274</v>
      </c>
      <c r="E55" s="10">
        <f t="shared" si="7"/>
        <v>10911</v>
      </c>
      <c r="F55" s="1">
        <f t="shared" si="8"/>
        <v>-214</v>
      </c>
      <c r="G55" s="1">
        <v>11125</v>
      </c>
    </row>
    <row r="56" spans="1:7" ht="15">
      <c r="A56" s="12">
        <v>5.10107</v>
      </c>
      <c r="B56" s="7" t="s">
        <v>63</v>
      </c>
      <c r="C56" s="1">
        <v>800</v>
      </c>
      <c r="D56" s="1">
        <v>640.73</v>
      </c>
      <c r="E56" s="10">
        <f t="shared" si="7"/>
        <v>961.095</v>
      </c>
      <c r="F56" s="1">
        <f t="shared" si="8"/>
        <v>161.09500000000003</v>
      </c>
      <c r="G56" s="1">
        <v>1000</v>
      </c>
    </row>
    <row r="57" spans="1:7" s="5" customFormat="1" ht="30">
      <c r="A57" s="18" t="s">
        <v>27</v>
      </c>
      <c r="B57" s="18" t="s">
        <v>8</v>
      </c>
      <c r="C57" s="19">
        <f>SUM(C49:C56)</f>
        <v>58825</v>
      </c>
      <c r="D57" s="19">
        <f>SUM(D49:D56)</f>
        <v>36414.22</v>
      </c>
      <c r="E57" s="19">
        <f>SUM(E49:E56)</f>
        <v>54621.33</v>
      </c>
      <c r="F57" s="19">
        <f>SUM(F49:F56)</f>
        <v>-4203.670000000003</v>
      </c>
      <c r="G57" s="19">
        <f>SUM(G49:G56)</f>
        <v>55525</v>
      </c>
    </row>
    <row r="58" s="5" customFormat="1" ht="15"/>
    <row r="59" s="5" customFormat="1" ht="15"/>
    <row r="60" s="5" customFormat="1" ht="15"/>
    <row r="61" spans="1:7" s="5" customFormat="1" ht="30">
      <c r="A61" s="4" t="s">
        <v>22</v>
      </c>
      <c r="B61" s="4" t="s">
        <v>48</v>
      </c>
      <c r="C61" s="4" t="s">
        <v>17</v>
      </c>
      <c r="D61" s="4" t="s">
        <v>49</v>
      </c>
      <c r="E61" s="4" t="s">
        <v>50</v>
      </c>
      <c r="F61" s="4" t="s">
        <v>51</v>
      </c>
      <c r="G61" s="4" t="s">
        <v>52</v>
      </c>
    </row>
    <row r="62" spans="1:7" s="5" customFormat="1" ht="15">
      <c r="A62" s="4"/>
      <c r="B62" s="4" t="s">
        <v>7</v>
      </c>
      <c r="C62" s="3"/>
      <c r="D62" s="3"/>
      <c r="E62" s="3"/>
      <c r="F62" s="3"/>
      <c r="G62" s="3"/>
    </row>
    <row r="63" spans="1:7" s="5" customFormat="1" ht="15">
      <c r="A63" s="12">
        <v>5.20101</v>
      </c>
      <c r="B63" s="7" t="s">
        <v>64</v>
      </c>
      <c r="C63" s="1">
        <v>750</v>
      </c>
      <c r="D63" s="1">
        <v>484.65</v>
      </c>
      <c r="E63" s="10">
        <f aca="true" t="shared" si="9" ref="E63:E124">((+D63/8)*4)+D63</f>
        <v>726.9749999999999</v>
      </c>
      <c r="F63" s="1">
        <f>+E63-C63</f>
        <v>-23.02500000000009</v>
      </c>
      <c r="G63" s="1">
        <v>0</v>
      </c>
    </row>
    <row r="64" spans="1:7" s="5" customFormat="1" ht="15">
      <c r="A64" s="12">
        <v>5.20102</v>
      </c>
      <c r="B64" s="7" t="s">
        <v>65</v>
      </c>
      <c r="C64" s="1">
        <v>1000</v>
      </c>
      <c r="D64" s="1">
        <v>172.9</v>
      </c>
      <c r="E64" s="10">
        <f t="shared" si="9"/>
        <v>259.35</v>
      </c>
      <c r="F64" s="1">
        <f aca="true" t="shared" si="10" ref="F64:F106">+E64-C64</f>
        <v>-740.65</v>
      </c>
      <c r="G64" s="1">
        <v>1200</v>
      </c>
    </row>
    <row r="65" spans="1:7" s="5" customFormat="1" ht="15">
      <c r="A65" s="12">
        <v>5.20103</v>
      </c>
      <c r="B65" s="7" t="s">
        <v>66</v>
      </c>
      <c r="C65" s="1">
        <v>250</v>
      </c>
      <c r="D65" s="1">
        <v>125</v>
      </c>
      <c r="E65" s="10">
        <f t="shared" si="9"/>
        <v>187.5</v>
      </c>
      <c r="F65" s="1">
        <f t="shared" si="10"/>
        <v>-62.5</v>
      </c>
      <c r="G65" s="1">
        <v>250</v>
      </c>
    </row>
    <row r="66" spans="1:7" s="5" customFormat="1" ht="30">
      <c r="A66" s="12">
        <v>5.20104</v>
      </c>
      <c r="B66" s="7" t="s">
        <v>67</v>
      </c>
      <c r="C66" s="1">
        <v>0</v>
      </c>
      <c r="D66" s="1">
        <v>0</v>
      </c>
      <c r="E66" s="10">
        <f t="shared" si="9"/>
        <v>0</v>
      </c>
      <c r="F66" s="1">
        <f t="shared" si="10"/>
        <v>0</v>
      </c>
      <c r="G66" s="1">
        <v>0</v>
      </c>
    </row>
    <row r="67" spans="1:7" s="5" customFormat="1" ht="15">
      <c r="A67" s="12">
        <v>5.20105</v>
      </c>
      <c r="B67" s="7" t="s">
        <v>68</v>
      </c>
      <c r="C67" s="1">
        <v>0</v>
      </c>
      <c r="D67" s="1">
        <v>103.86</v>
      </c>
      <c r="E67" s="10">
        <f t="shared" si="9"/>
        <v>155.79</v>
      </c>
      <c r="F67" s="1">
        <f t="shared" si="10"/>
        <v>155.79</v>
      </c>
      <c r="G67" s="1">
        <v>200</v>
      </c>
    </row>
    <row r="68" spans="1:7" s="5" customFormat="1" ht="30">
      <c r="A68" s="12">
        <v>5.20106</v>
      </c>
      <c r="B68" s="7" t="s">
        <v>69</v>
      </c>
      <c r="C68" s="1">
        <v>5000</v>
      </c>
      <c r="D68" s="1">
        <v>1805.26</v>
      </c>
      <c r="E68" s="10">
        <f>((+D68/4)*4)+D68</f>
        <v>3610.52</v>
      </c>
      <c r="F68" s="1">
        <f t="shared" si="10"/>
        <v>-1389.48</v>
      </c>
      <c r="G68" s="1">
        <v>4000</v>
      </c>
    </row>
    <row r="69" spans="1:7" s="5" customFormat="1" ht="30">
      <c r="A69" s="12">
        <v>5.20107</v>
      </c>
      <c r="B69" s="7" t="s">
        <v>70</v>
      </c>
      <c r="C69" s="1">
        <v>2600</v>
      </c>
      <c r="D69" s="1">
        <v>1050</v>
      </c>
      <c r="E69" s="10">
        <f>((+D69/4)*4)+D69</f>
        <v>2100</v>
      </c>
      <c r="F69" s="1">
        <f t="shared" si="10"/>
        <v>-500</v>
      </c>
      <c r="G69" s="1">
        <v>2100</v>
      </c>
    </row>
    <row r="70" spans="1:7" s="5" customFormat="1" ht="30">
      <c r="A70" s="18" t="s">
        <v>27</v>
      </c>
      <c r="B70" s="18" t="s">
        <v>9</v>
      </c>
      <c r="C70" s="19">
        <f>SUM(C63:C69)</f>
        <v>9600</v>
      </c>
      <c r="D70" s="19">
        <f>SUM(D63:D69)</f>
        <v>3741.67</v>
      </c>
      <c r="E70" s="19">
        <f>SUM(E63:E69)</f>
        <v>7040.135</v>
      </c>
      <c r="F70" s="19">
        <f>SUM(F63:F69)</f>
        <v>-2559.8650000000002</v>
      </c>
      <c r="G70" s="19">
        <f>SUM(G63:G69)</f>
        <v>7750</v>
      </c>
    </row>
    <row r="71" spans="1:7" s="5" customFormat="1" ht="30">
      <c r="A71" s="12">
        <v>5.301</v>
      </c>
      <c r="B71" s="7" t="s">
        <v>72</v>
      </c>
      <c r="C71" s="1">
        <v>500</v>
      </c>
      <c r="D71" s="1">
        <v>51.44</v>
      </c>
      <c r="E71" s="10">
        <f t="shared" si="9"/>
        <v>77.16</v>
      </c>
      <c r="F71" s="1">
        <f t="shared" si="10"/>
        <v>-422.84000000000003</v>
      </c>
      <c r="G71" s="1">
        <v>0</v>
      </c>
    </row>
    <row r="72" spans="1:7" ht="15">
      <c r="A72" s="12">
        <v>5.30101</v>
      </c>
      <c r="B72" s="7" t="s">
        <v>73</v>
      </c>
      <c r="C72" s="1">
        <v>60000</v>
      </c>
      <c r="D72" s="1">
        <v>38273.88</v>
      </c>
      <c r="E72" s="10">
        <f t="shared" si="9"/>
        <v>57410.81999999999</v>
      </c>
      <c r="F72" s="1">
        <f t="shared" si="10"/>
        <v>-2589.1800000000076</v>
      </c>
      <c r="G72" s="1">
        <v>58000</v>
      </c>
    </row>
    <row r="73" spans="1:7" ht="15">
      <c r="A73" s="12">
        <v>5.30102</v>
      </c>
      <c r="B73" s="7" t="s">
        <v>74</v>
      </c>
      <c r="C73" s="1">
        <v>0</v>
      </c>
      <c r="D73" s="1">
        <v>257.36</v>
      </c>
      <c r="E73" s="10">
        <f t="shared" si="9"/>
        <v>386.04</v>
      </c>
      <c r="F73" s="1">
        <f t="shared" si="10"/>
        <v>386.04</v>
      </c>
      <c r="G73" s="1">
        <v>300</v>
      </c>
    </row>
    <row r="74" spans="1:7" ht="30">
      <c r="A74" s="12">
        <v>5.30103</v>
      </c>
      <c r="B74" s="7" t="s">
        <v>75</v>
      </c>
      <c r="C74" s="1">
        <v>200</v>
      </c>
      <c r="D74" s="1">
        <v>0</v>
      </c>
      <c r="E74" s="10">
        <f t="shared" si="9"/>
        <v>0</v>
      </c>
      <c r="F74" s="1">
        <f t="shared" si="10"/>
        <v>-200</v>
      </c>
      <c r="G74" s="1">
        <v>0</v>
      </c>
    </row>
    <row r="75" spans="1:7" ht="15">
      <c r="A75" s="12">
        <v>5.30104</v>
      </c>
      <c r="B75" s="7" t="s">
        <v>76</v>
      </c>
      <c r="C75" s="1">
        <v>4500</v>
      </c>
      <c r="D75" s="1">
        <v>3531.55</v>
      </c>
      <c r="E75" s="10">
        <f t="shared" si="9"/>
        <v>5297.325000000001</v>
      </c>
      <c r="F75" s="1">
        <f t="shared" si="10"/>
        <v>797.3250000000007</v>
      </c>
      <c r="G75" s="1">
        <v>5000</v>
      </c>
    </row>
    <row r="76" spans="1:7" ht="15">
      <c r="A76" s="12">
        <v>5.30105</v>
      </c>
      <c r="B76" s="7" t="s">
        <v>77</v>
      </c>
      <c r="C76" s="1">
        <v>0</v>
      </c>
      <c r="D76" s="1">
        <v>380</v>
      </c>
      <c r="E76" s="10">
        <f t="shared" si="9"/>
        <v>570</v>
      </c>
      <c r="F76" s="1">
        <f t="shared" si="10"/>
        <v>570</v>
      </c>
      <c r="G76" s="1">
        <v>0</v>
      </c>
    </row>
    <row r="77" spans="1:7" ht="15">
      <c r="A77" s="12">
        <v>5.30106</v>
      </c>
      <c r="B77" s="7" t="s">
        <v>78</v>
      </c>
      <c r="C77" s="1">
        <v>350</v>
      </c>
      <c r="D77" s="1">
        <v>0</v>
      </c>
      <c r="E77" s="10">
        <v>350</v>
      </c>
      <c r="F77" s="1">
        <f t="shared" si="10"/>
        <v>0</v>
      </c>
      <c r="G77" s="1">
        <v>350</v>
      </c>
    </row>
    <row r="78" spans="1:7" ht="15">
      <c r="A78" s="12">
        <v>5.30107</v>
      </c>
      <c r="B78" s="7" t="s">
        <v>79</v>
      </c>
      <c r="C78" s="1">
        <v>0</v>
      </c>
      <c r="D78" s="1">
        <v>0</v>
      </c>
      <c r="E78" s="10">
        <f t="shared" si="9"/>
        <v>0</v>
      </c>
      <c r="F78" s="1">
        <f t="shared" si="10"/>
        <v>0</v>
      </c>
      <c r="G78" s="1">
        <v>0</v>
      </c>
    </row>
    <row r="79" spans="1:7" ht="15">
      <c r="A79" s="12">
        <v>5.30108</v>
      </c>
      <c r="B79" s="7" t="s">
        <v>80</v>
      </c>
      <c r="C79" s="1">
        <v>500</v>
      </c>
      <c r="D79" s="1">
        <v>551</v>
      </c>
      <c r="E79" s="10">
        <f t="shared" si="9"/>
        <v>826.5</v>
      </c>
      <c r="F79" s="1">
        <f t="shared" si="10"/>
        <v>326.5</v>
      </c>
      <c r="G79" s="1">
        <v>600</v>
      </c>
    </row>
    <row r="80" spans="1:7" ht="15">
      <c r="A80" s="12">
        <v>5.30109</v>
      </c>
      <c r="B80" s="7" t="s">
        <v>81</v>
      </c>
      <c r="C80" s="1">
        <v>0</v>
      </c>
      <c r="D80" s="1">
        <v>0</v>
      </c>
      <c r="E80" s="10">
        <v>0</v>
      </c>
      <c r="F80" s="1">
        <f t="shared" si="10"/>
        <v>0</v>
      </c>
      <c r="G80" s="1">
        <v>0</v>
      </c>
    </row>
    <row r="81" spans="1:7" ht="15">
      <c r="A81" s="12">
        <v>5.3011</v>
      </c>
      <c r="B81" s="7" t="s">
        <v>82</v>
      </c>
      <c r="C81" s="1">
        <v>600</v>
      </c>
      <c r="D81" s="1">
        <v>0</v>
      </c>
      <c r="E81" s="10">
        <f t="shared" si="9"/>
        <v>0</v>
      </c>
      <c r="F81" s="1">
        <f t="shared" si="10"/>
        <v>-600</v>
      </c>
      <c r="G81" s="1">
        <v>0</v>
      </c>
    </row>
    <row r="82" spans="1:7" ht="15">
      <c r="A82" s="12">
        <v>5.30111</v>
      </c>
      <c r="B82" s="7" t="s">
        <v>83</v>
      </c>
      <c r="C82" s="1">
        <v>6000</v>
      </c>
      <c r="D82" s="1">
        <v>4467.51</v>
      </c>
      <c r="E82" s="10">
        <f t="shared" si="9"/>
        <v>6701.265</v>
      </c>
      <c r="F82" s="1">
        <f t="shared" si="10"/>
        <v>701.2650000000003</v>
      </c>
      <c r="G82" s="1">
        <v>6000</v>
      </c>
    </row>
    <row r="83" spans="1:7" ht="15">
      <c r="A83" s="12">
        <v>5.30112</v>
      </c>
      <c r="B83" s="7" t="s">
        <v>84</v>
      </c>
      <c r="C83" s="1">
        <v>100</v>
      </c>
      <c r="D83" s="1">
        <v>0</v>
      </c>
      <c r="E83" s="10">
        <f t="shared" si="9"/>
        <v>0</v>
      </c>
      <c r="F83" s="1">
        <f t="shared" si="10"/>
        <v>-100</v>
      </c>
      <c r="G83" s="1">
        <v>0</v>
      </c>
    </row>
    <row r="84" spans="1:7" ht="30">
      <c r="A84" s="12">
        <v>5.30113</v>
      </c>
      <c r="B84" s="7" t="s">
        <v>85</v>
      </c>
      <c r="C84" s="1">
        <v>0</v>
      </c>
      <c r="D84" s="1">
        <v>0</v>
      </c>
      <c r="E84" s="10">
        <f t="shared" si="9"/>
        <v>0</v>
      </c>
      <c r="F84" s="1">
        <f t="shared" si="10"/>
        <v>0</v>
      </c>
      <c r="G84" s="1">
        <v>0</v>
      </c>
    </row>
    <row r="85" spans="1:7" ht="15">
      <c r="A85" s="12">
        <v>5.30114</v>
      </c>
      <c r="B85" s="7" t="s">
        <v>128</v>
      </c>
      <c r="C85" s="1">
        <v>0</v>
      </c>
      <c r="D85" s="1">
        <v>360.95</v>
      </c>
      <c r="E85" s="10">
        <f>+D85</f>
        <v>360.95</v>
      </c>
      <c r="F85" s="1">
        <f t="shared" si="10"/>
        <v>360.95</v>
      </c>
      <c r="G85" s="1">
        <v>250</v>
      </c>
    </row>
    <row r="86" spans="1:7" ht="15">
      <c r="A86" s="12">
        <v>5.30116</v>
      </c>
      <c r="B86" s="7" t="s">
        <v>30</v>
      </c>
      <c r="C86" s="1">
        <v>0</v>
      </c>
      <c r="D86" s="1">
        <v>0</v>
      </c>
      <c r="E86" s="10">
        <f t="shared" si="9"/>
        <v>0</v>
      </c>
      <c r="F86" s="1">
        <f t="shared" si="10"/>
        <v>0</v>
      </c>
      <c r="G86" s="1">
        <v>0</v>
      </c>
    </row>
    <row r="87" spans="1:7" ht="15">
      <c r="A87" s="12">
        <v>5.30117</v>
      </c>
      <c r="B87" s="7" t="s">
        <v>86</v>
      </c>
      <c r="C87" s="1">
        <v>14000</v>
      </c>
      <c r="D87" s="1">
        <v>8900</v>
      </c>
      <c r="E87" s="10">
        <f t="shared" si="9"/>
        <v>13350</v>
      </c>
      <c r="F87" s="1">
        <f t="shared" si="10"/>
        <v>-650</v>
      </c>
      <c r="G87" s="1">
        <v>13500</v>
      </c>
    </row>
    <row r="88" spans="1:7" ht="15">
      <c r="A88" s="12">
        <v>5.30119</v>
      </c>
      <c r="B88" s="7" t="s">
        <v>87</v>
      </c>
      <c r="C88" s="1">
        <v>75</v>
      </c>
      <c r="D88" s="1">
        <v>161.25</v>
      </c>
      <c r="E88" s="10">
        <f t="shared" si="9"/>
        <v>241.875</v>
      </c>
      <c r="F88" s="1">
        <f t="shared" si="10"/>
        <v>166.875</v>
      </c>
      <c r="G88" s="1">
        <v>200</v>
      </c>
    </row>
    <row r="89" spans="1:7" ht="15">
      <c r="A89" s="12">
        <v>5.3012</v>
      </c>
      <c r="B89" s="7" t="s">
        <v>88</v>
      </c>
      <c r="C89" s="1">
        <v>0</v>
      </c>
      <c r="D89" s="1">
        <v>5252.08</v>
      </c>
      <c r="E89" s="10">
        <f t="shared" si="9"/>
        <v>7878.12</v>
      </c>
      <c r="F89" s="1">
        <f t="shared" si="10"/>
        <v>7878.12</v>
      </c>
      <c r="G89" s="1"/>
    </row>
    <row r="90" spans="1:7" ht="15">
      <c r="A90" s="12">
        <v>5.30122</v>
      </c>
      <c r="B90" s="7" t="s">
        <v>89</v>
      </c>
      <c r="C90" s="1">
        <v>200</v>
      </c>
      <c r="D90" s="1">
        <v>574</v>
      </c>
      <c r="E90" s="10">
        <f t="shared" si="9"/>
        <v>861</v>
      </c>
      <c r="F90" s="1">
        <f t="shared" si="10"/>
        <v>661</v>
      </c>
      <c r="G90" s="1">
        <v>750</v>
      </c>
    </row>
    <row r="91" spans="1:7" ht="15">
      <c r="A91" s="12">
        <v>5.30124</v>
      </c>
      <c r="B91" s="7" t="s">
        <v>90</v>
      </c>
      <c r="C91" s="1">
        <v>2000</v>
      </c>
      <c r="D91" s="1">
        <v>1363.24</v>
      </c>
      <c r="E91" s="10">
        <f t="shared" si="9"/>
        <v>2044.8600000000001</v>
      </c>
      <c r="F91" s="1">
        <f t="shared" si="10"/>
        <v>44.86000000000013</v>
      </c>
      <c r="G91" s="1">
        <v>2000</v>
      </c>
    </row>
    <row r="92" spans="1:7" ht="30">
      <c r="A92" s="12">
        <v>5.30126</v>
      </c>
      <c r="B92" s="7" t="s">
        <v>91</v>
      </c>
      <c r="C92" s="1">
        <v>22350</v>
      </c>
      <c r="D92" s="1">
        <v>14613.47</v>
      </c>
      <c r="E92" s="10">
        <f t="shared" si="9"/>
        <v>21920.204999999998</v>
      </c>
      <c r="F92" s="1">
        <f t="shared" si="10"/>
        <v>-429.7950000000019</v>
      </c>
      <c r="G92" s="1">
        <v>22350</v>
      </c>
    </row>
    <row r="93" spans="1:7" ht="30">
      <c r="A93" s="12">
        <v>5.30127</v>
      </c>
      <c r="B93" s="7" t="s">
        <v>92</v>
      </c>
      <c r="C93" s="1">
        <v>11125</v>
      </c>
      <c r="D93" s="1">
        <v>7274.09</v>
      </c>
      <c r="E93" s="10">
        <f t="shared" si="9"/>
        <v>10911.135</v>
      </c>
      <c r="F93" s="1">
        <f t="shared" si="10"/>
        <v>-213.86499999999978</v>
      </c>
      <c r="G93" s="1">
        <v>11125</v>
      </c>
    </row>
    <row r="94" spans="1:7" ht="30">
      <c r="A94" s="12">
        <v>5.30128</v>
      </c>
      <c r="B94" s="7" t="s">
        <v>93</v>
      </c>
      <c r="C94" s="1">
        <v>0</v>
      </c>
      <c r="D94" s="1">
        <v>0</v>
      </c>
      <c r="E94" s="10">
        <f t="shared" si="9"/>
        <v>0</v>
      </c>
      <c r="F94" s="1">
        <f t="shared" si="10"/>
        <v>0</v>
      </c>
      <c r="G94" s="1">
        <v>0</v>
      </c>
    </row>
    <row r="95" spans="1:7" ht="15">
      <c r="A95" s="12">
        <v>5.30129</v>
      </c>
      <c r="B95" s="7" t="s">
        <v>94</v>
      </c>
      <c r="C95" s="1">
        <v>11000</v>
      </c>
      <c r="D95" s="1">
        <v>6634.68</v>
      </c>
      <c r="E95" s="10">
        <f t="shared" si="9"/>
        <v>9952.02</v>
      </c>
      <c r="F95" s="1">
        <f t="shared" si="10"/>
        <v>-1047.9799999999996</v>
      </c>
      <c r="G95" s="1">
        <v>10000</v>
      </c>
    </row>
    <row r="96" spans="1:7" ht="15">
      <c r="A96" s="12">
        <v>5.3013</v>
      </c>
      <c r="B96" s="7" t="s">
        <v>95</v>
      </c>
      <c r="C96" s="1">
        <v>2250</v>
      </c>
      <c r="D96" s="1">
        <v>1494.75</v>
      </c>
      <c r="E96" s="10">
        <f t="shared" si="9"/>
        <v>2242.125</v>
      </c>
      <c r="F96" s="1">
        <f t="shared" si="10"/>
        <v>-7.875</v>
      </c>
      <c r="G96" s="1">
        <v>2250</v>
      </c>
    </row>
    <row r="97" spans="1:7" ht="15">
      <c r="A97" s="12">
        <v>5.30131</v>
      </c>
      <c r="B97" s="7" t="s">
        <v>96</v>
      </c>
      <c r="C97" s="1">
        <v>1000</v>
      </c>
      <c r="D97" s="1">
        <v>909.71</v>
      </c>
      <c r="E97" s="10">
        <f t="shared" si="9"/>
        <v>1364.565</v>
      </c>
      <c r="F97" s="1">
        <f t="shared" si="10"/>
        <v>364.56500000000005</v>
      </c>
      <c r="G97" s="1">
        <v>1500</v>
      </c>
    </row>
    <row r="98" spans="1:7" ht="15">
      <c r="A98" s="12">
        <v>5.30132</v>
      </c>
      <c r="B98" s="7" t="s">
        <v>97</v>
      </c>
      <c r="C98" s="1">
        <v>500</v>
      </c>
      <c r="D98" s="1">
        <v>0</v>
      </c>
      <c r="E98" s="10">
        <f t="shared" si="9"/>
        <v>0</v>
      </c>
      <c r="F98" s="1">
        <f t="shared" si="10"/>
        <v>-500</v>
      </c>
      <c r="G98" s="1">
        <v>0</v>
      </c>
    </row>
    <row r="99" spans="1:7" ht="15">
      <c r="A99" s="12">
        <v>5.30135</v>
      </c>
      <c r="B99" s="7" t="s">
        <v>98</v>
      </c>
      <c r="C99" s="1">
        <v>1950</v>
      </c>
      <c r="D99" s="1">
        <v>1275</v>
      </c>
      <c r="E99" s="10">
        <f t="shared" si="9"/>
        <v>1912.5</v>
      </c>
      <c r="F99" s="1">
        <f t="shared" si="10"/>
        <v>-37.5</v>
      </c>
      <c r="G99" s="1">
        <v>1950</v>
      </c>
    </row>
    <row r="100" spans="1:7" ht="30">
      <c r="A100" s="12">
        <v>5.30136</v>
      </c>
      <c r="B100" s="7" t="s">
        <v>99</v>
      </c>
      <c r="C100" s="1">
        <v>1000</v>
      </c>
      <c r="D100" s="1">
        <v>640</v>
      </c>
      <c r="E100" s="10">
        <f t="shared" si="9"/>
        <v>960</v>
      </c>
      <c r="F100" s="1">
        <f t="shared" si="10"/>
        <v>-40</v>
      </c>
      <c r="G100" s="1">
        <v>1000</v>
      </c>
    </row>
    <row r="101" spans="1:7" ht="15">
      <c r="A101" s="12">
        <v>5.30137</v>
      </c>
      <c r="B101" s="7" t="s">
        <v>100</v>
      </c>
      <c r="C101" s="1">
        <v>500</v>
      </c>
      <c r="D101" s="1">
        <v>0</v>
      </c>
      <c r="E101" s="10">
        <f t="shared" si="9"/>
        <v>0</v>
      </c>
      <c r="F101" s="1">
        <f t="shared" si="10"/>
        <v>-500</v>
      </c>
      <c r="G101" s="1">
        <v>0</v>
      </c>
    </row>
    <row r="102" spans="1:7" ht="15">
      <c r="A102" s="12">
        <v>5.30138</v>
      </c>
      <c r="B102" s="7" t="s">
        <v>101</v>
      </c>
      <c r="C102" s="1">
        <v>3500</v>
      </c>
      <c r="D102" s="1">
        <v>1920.51</v>
      </c>
      <c r="E102" s="10">
        <f t="shared" si="9"/>
        <v>2880.765</v>
      </c>
      <c r="F102" s="1">
        <f t="shared" si="10"/>
        <v>-619.2350000000001</v>
      </c>
      <c r="G102" s="1">
        <v>3000</v>
      </c>
    </row>
    <row r="103" spans="1:7" ht="30">
      <c r="A103" s="12">
        <v>5.3014</v>
      </c>
      <c r="B103" s="7" t="s">
        <v>102</v>
      </c>
      <c r="C103" s="1">
        <v>1400</v>
      </c>
      <c r="D103" s="1">
        <v>0</v>
      </c>
      <c r="E103" s="10">
        <f t="shared" si="9"/>
        <v>0</v>
      </c>
      <c r="F103" s="1">
        <f t="shared" si="10"/>
        <v>-1400</v>
      </c>
      <c r="G103" s="1">
        <v>0</v>
      </c>
    </row>
    <row r="104" spans="1:7" ht="30">
      <c r="A104" s="12">
        <v>5.30141</v>
      </c>
      <c r="B104" s="7" t="s">
        <v>103</v>
      </c>
      <c r="C104" s="1">
        <v>0</v>
      </c>
      <c r="D104" s="1">
        <v>43.84</v>
      </c>
      <c r="E104" s="10">
        <f t="shared" si="9"/>
        <v>65.76</v>
      </c>
      <c r="F104" s="1">
        <f t="shared" si="10"/>
        <v>65.76</v>
      </c>
      <c r="G104" s="1">
        <v>200</v>
      </c>
    </row>
    <row r="105" spans="1:7" ht="15">
      <c r="A105" s="12">
        <v>5.30142</v>
      </c>
      <c r="B105" s="7" t="s">
        <v>104</v>
      </c>
      <c r="C105" s="1">
        <v>0</v>
      </c>
      <c r="D105" s="1"/>
      <c r="E105" s="10">
        <f t="shared" si="9"/>
        <v>0</v>
      </c>
      <c r="F105" s="1">
        <f t="shared" si="10"/>
        <v>0</v>
      </c>
      <c r="G105" s="1">
        <v>0</v>
      </c>
    </row>
    <row r="106" spans="1:7" s="5" customFormat="1" ht="45">
      <c r="A106" s="18" t="s">
        <v>27</v>
      </c>
      <c r="B106" s="18" t="s">
        <v>71</v>
      </c>
      <c r="C106" s="19">
        <f>SUM(C71:C105)</f>
        <v>145600</v>
      </c>
      <c r="D106" s="19">
        <f>SUM(D71:D105)</f>
        <v>98930.31</v>
      </c>
      <c r="E106" s="19">
        <f>SUM(E71:E105)</f>
        <v>148564.99000000002</v>
      </c>
      <c r="F106" s="19">
        <f t="shared" si="10"/>
        <v>2964.99000000002</v>
      </c>
      <c r="G106" s="19">
        <f>SUM(G71:G105)</f>
        <v>140325</v>
      </c>
    </row>
    <row r="107" spans="1:7" ht="30">
      <c r="A107" s="12">
        <v>5.40101</v>
      </c>
      <c r="B107" s="7" t="s">
        <v>105</v>
      </c>
      <c r="C107" s="1">
        <v>6000</v>
      </c>
      <c r="D107" s="1">
        <v>3923.09</v>
      </c>
      <c r="E107" s="10">
        <f t="shared" si="9"/>
        <v>5884.635</v>
      </c>
      <c r="F107" s="1">
        <f aca="true" t="shared" si="11" ref="F107:F128">+E107-C107</f>
        <v>-115.36499999999978</v>
      </c>
      <c r="G107" s="1">
        <v>6000</v>
      </c>
    </row>
    <row r="108" spans="1:7" ht="15">
      <c r="A108" s="12">
        <v>5.40102</v>
      </c>
      <c r="B108" s="7" t="s">
        <v>106</v>
      </c>
      <c r="C108" s="1">
        <v>1000</v>
      </c>
      <c r="D108" s="1">
        <v>0</v>
      </c>
      <c r="E108" s="10">
        <f t="shared" si="9"/>
        <v>0</v>
      </c>
      <c r="F108" s="1">
        <f t="shared" si="11"/>
        <v>-1000</v>
      </c>
      <c r="G108" s="1">
        <v>500</v>
      </c>
    </row>
    <row r="109" spans="1:7" ht="30">
      <c r="A109" s="18" t="s">
        <v>27</v>
      </c>
      <c r="B109" s="18" t="s">
        <v>107</v>
      </c>
      <c r="C109" s="19">
        <f>SUM(C107:C108)</f>
        <v>7000</v>
      </c>
      <c r="D109" s="19">
        <f>SUM(D107:D108)</f>
        <v>3923.09</v>
      </c>
      <c r="E109" s="19">
        <f>SUM(E107:E108)</f>
        <v>5884.635</v>
      </c>
      <c r="F109" s="19">
        <f t="shared" si="11"/>
        <v>-1115.3649999999998</v>
      </c>
      <c r="G109" s="19">
        <f>SUM(G107:G108)</f>
        <v>6500</v>
      </c>
    </row>
    <row r="110" spans="1:7" ht="15">
      <c r="A110" s="12">
        <v>5.501</v>
      </c>
      <c r="B110" s="7" t="s">
        <v>108</v>
      </c>
      <c r="C110" s="1">
        <v>1000</v>
      </c>
      <c r="D110" s="1">
        <v>424</v>
      </c>
      <c r="E110" s="10">
        <f t="shared" si="9"/>
        <v>636</v>
      </c>
      <c r="F110" s="1">
        <f t="shared" si="11"/>
        <v>-364</v>
      </c>
      <c r="G110" s="1">
        <v>1000</v>
      </c>
    </row>
    <row r="111" spans="1:7" ht="15">
      <c r="A111" s="12">
        <v>5.50102</v>
      </c>
      <c r="B111" s="7" t="s">
        <v>109</v>
      </c>
      <c r="C111" s="1">
        <v>6500</v>
      </c>
      <c r="D111" s="1">
        <v>3607.77</v>
      </c>
      <c r="E111" s="10">
        <f t="shared" si="9"/>
        <v>5411.655</v>
      </c>
      <c r="F111" s="1">
        <f t="shared" si="11"/>
        <v>-1088.3450000000003</v>
      </c>
      <c r="G111" s="1">
        <v>5500</v>
      </c>
    </row>
    <row r="112" spans="1:7" ht="15">
      <c r="A112" s="12">
        <v>5.50103</v>
      </c>
      <c r="B112" s="7" t="s">
        <v>129</v>
      </c>
      <c r="C112" s="1">
        <v>0</v>
      </c>
      <c r="D112" s="1">
        <v>80.92</v>
      </c>
      <c r="E112" s="10">
        <f t="shared" si="9"/>
        <v>121.38</v>
      </c>
      <c r="F112" s="1">
        <f t="shared" si="11"/>
        <v>121.38</v>
      </c>
      <c r="G112" s="1">
        <v>250</v>
      </c>
    </row>
    <row r="113" spans="1:7" ht="30">
      <c r="A113" s="12">
        <v>5.50104</v>
      </c>
      <c r="B113" s="7" t="s">
        <v>110</v>
      </c>
      <c r="C113" s="1">
        <v>10000</v>
      </c>
      <c r="D113" s="1">
        <v>7497.48</v>
      </c>
      <c r="E113" s="10">
        <f t="shared" si="9"/>
        <v>11246.22</v>
      </c>
      <c r="F113" s="1">
        <f t="shared" si="11"/>
        <v>1246.2199999999993</v>
      </c>
      <c r="G113" s="1">
        <v>11500</v>
      </c>
    </row>
    <row r="114" spans="1:7" ht="15">
      <c r="A114" s="12">
        <v>5.50105</v>
      </c>
      <c r="B114" s="7" t="s">
        <v>111</v>
      </c>
      <c r="C114" s="1">
        <v>4800</v>
      </c>
      <c r="D114" s="1">
        <v>2948.81</v>
      </c>
      <c r="E114" s="10">
        <f t="shared" si="9"/>
        <v>4423.215</v>
      </c>
      <c r="F114" s="1">
        <f t="shared" si="11"/>
        <v>-376.78499999999985</v>
      </c>
      <c r="G114" s="1">
        <v>4500</v>
      </c>
    </row>
    <row r="115" spans="1:7" ht="15">
      <c r="A115" s="12">
        <v>5.50106</v>
      </c>
      <c r="B115" s="7" t="s">
        <v>112</v>
      </c>
      <c r="C115" s="1">
        <v>6000</v>
      </c>
      <c r="D115" s="1">
        <v>4000</v>
      </c>
      <c r="E115" s="10">
        <f t="shared" si="9"/>
        <v>6000</v>
      </c>
      <c r="F115" s="1">
        <f t="shared" si="11"/>
        <v>0</v>
      </c>
      <c r="G115" s="1">
        <v>6000</v>
      </c>
    </row>
    <row r="116" spans="1:7" ht="15">
      <c r="A116" s="12">
        <v>5.50107</v>
      </c>
      <c r="B116" s="7" t="s">
        <v>113</v>
      </c>
      <c r="C116" s="1">
        <v>1600</v>
      </c>
      <c r="D116" s="1">
        <v>1200</v>
      </c>
      <c r="E116" s="10">
        <f t="shared" si="9"/>
        <v>1800</v>
      </c>
      <c r="F116" s="1">
        <f t="shared" si="11"/>
        <v>200</v>
      </c>
      <c r="G116" s="1">
        <v>2000</v>
      </c>
    </row>
    <row r="117" spans="1:7" ht="30">
      <c r="A117" s="12">
        <v>5.50109</v>
      </c>
      <c r="B117" s="7" t="s">
        <v>114</v>
      </c>
      <c r="C117" s="1">
        <v>1500</v>
      </c>
      <c r="D117" s="1">
        <v>1393.12</v>
      </c>
      <c r="E117" s="10">
        <f t="shared" si="9"/>
        <v>2089.68</v>
      </c>
      <c r="F117" s="1">
        <f t="shared" si="11"/>
        <v>589.6799999999998</v>
      </c>
      <c r="G117" s="1">
        <v>2000</v>
      </c>
    </row>
    <row r="118" spans="1:7" ht="15">
      <c r="A118" s="12">
        <v>5.5011</v>
      </c>
      <c r="B118" s="7" t="s">
        <v>115</v>
      </c>
      <c r="C118" s="1">
        <v>25000</v>
      </c>
      <c r="D118" s="1">
        <v>16380.23</v>
      </c>
      <c r="E118" s="10">
        <f t="shared" si="9"/>
        <v>24570.345</v>
      </c>
      <c r="F118" s="1">
        <f t="shared" si="11"/>
        <v>-429.65499999999884</v>
      </c>
      <c r="G118" s="1">
        <v>19200</v>
      </c>
    </row>
    <row r="119" spans="1:7" ht="15">
      <c r="A119" s="12">
        <v>5.50111</v>
      </c>
      <c r="B119" s="7" t="s">
        <v>116</v>
      </c>
      <c r="C119" s="1">
        <v>0</v>
      </c>
      <c r="D119" s="1">
        <v>2000</v>
      </c>
      <c r="E119" s="10">
        <f>+D119</f>
        <v>2000</v>
      </c>
      <c r="F119" s="1">
        <f t="shared" si="11"/>
        <v>2000</v>
      </c>
      <c r="G119" s="1">
        <v>0</v>
      </c>
    </row>
    <row r="120" spans="1:7" ht="30">
      <c r="A120" s="12">
        <v>5.50112</v>
      </c>
      <c r="B120" s="7" t="s">
        <v>117</v>
      </c>
      <c r="C120" s="1">
        <v>27000</v>
      </c>
      <c r="D120" s="1">
        <v>19029.37</v>
      </c>
      <c r="E120" s="10">
        <f t="shared" si="9"/>
        <v>28544.055</v>
      </c>
      <c r="F120" s="1">
        <f t="shared" si="11"/>
        <v>1544.0550000000003</v>
      </c>
      <c r="G120" s="1">
        <v>17975</v>
      </c>
    </row>
    <row r="121" spans="1:7" ht="15">
      <c r="A121" s="12">
        <v>5.50113</v>
      </c>
      <c r="B121" s="7" t="s">
        <v>118</v>
      </c>
      <c r="C121" s="1">
        <v>250</v>
      </c>
      <c r="D121" s="1">
        <v>555</v>
      </c>
      <c r="E121" s="10">
        <f t="shared" si="9"/>
        <v>832.5</v>
      </c>
      <c r="F121" s="1">
        <f t="shared" si="11"/>
        <v>582.5</v>
      </c>
      <c r="G121" s="1">
        <v>1000</v>
      </c>
    </row>
    <row r="122" spans="1:7" ht="15">
      <c r="A122" s="12">
        <v>5.50114</v>
      </c>
      <c r="B122" s="7" t="s">
        <v>119</v>
      </c>
      <c r="C122" s="1">
        <v>1500</v>
      </c>
      <c r="D122" s="1">
        <v>1291</v>
      </c>
      <c r="E122" s="10">
        <f t="shared" si="9"/>
        <v>1936.5</v>
      </c>
      <c r="F122" s="1">
        <f t="shared" si="11"/>
        <v>436.5</v>
      </c>
      <c r="G122" s="1">
        <v>1500</v>
      </c>
    </row>
    <row r="123" spans="1:7" ht="15">
      <c r="A123" s="12">
        <v>5.50115</v>
      </c>
      <c r="B123" s="7" t="s">
        <v>130</v>
      </c>
      <c r="C123" s="1">
        <v>0</v>
      </c>
      <c r="D123" s="1">
        <v>335.79</v>
      </c>
      <c r="E123" s="10">
        <f t="shared" si="9"/>
        <v>503.68500000000006</v>
      </c>
      <c r="F123" s="1">
        <f t="shared" si="11"/>
        <v>503.68500000000006</v>
      </c>
      <c r="G123" s="1">
        <v>500</v>
      </c>
    </row>
    <row r="124" spans="1:7" ht="15">
      <c r="A124" s="12">
        <v>5.50116</v>
      </c>
      <c r="B124" s="7" t="s">
        <v>120</v>
      </c>
      <c r="C124" s="1">
        <v>5500</v>
      </c>
      <c r="D124" s="1">
        <v>3547.53</v>
      </c>
      <c r="E124" s="10">
        <f t="shared" si="9"/>
        <v>5321.295</v>
      </c>
      <c r="F124" s="1">
        <f t="shared" si="11"/>
        <v>-178.70499999999993</v>
      </c>
      <c r="G124" s="1">
        <v>5500</v>
      </c>
    </row>
    <row r="125" spans="1:7" ht="45">
      <c r="A125" s="18" t="s">
        <v>27</v>
      </c>
      <c r="B125" s="18" t="s">
        <v>121</v>
      </c>
      <c r="C125" s="19">
        <f>SUM(C110:C124)</f>
        <v>90650</v>
      </c>
      <c r="D125" s="19">
        <f>SUM(D110:D124)</f>
        <v>64291.02</v>
      </c>
      <c r="E125" s="19">
        <f>SUM(E110:E124)</f>
        <v>95436.52999999998</v>
      </c>
      <c r="F125" s="19">
        <f t="shared" si="11"/>
        <v>4786.529999999984</v>
      </c>
      <c r="G125" s="19">
        <f>SUM(G110:G124)</f>
        <v>78425</v>
      </c>
    </row>
    <row r="126" spans="1:7" ht="30">
      <c r="A126" s="12">
        <v>5.651</v>
      </c>
      <c r="B126" s="7" t="s">
        <v>123</v>
      </c>
      <c r="C126" s="1">
        <v>40000</v>
      </c>
      <c r="D126" s="1"/>
      <c r="E126" s="1"/>
      <c r="F126" s="1">
        <f t="shared" si="11"/>
        <v>-40000</v>
      </c>
      <c r="G126" s="1"/>
    </row>
    <row r="127" spans="1:7" ht="30">
      <c r="A127" s="18" t="s">
        <v>27</v>
      </c>
      <c r="B127" s="18" t="s">
        <v>122</v>
      </c>
      <c r="C127" s="19">
        <f>+C126</f>
        <v>40000</v>
      </c>
      <c r="D127" s="19"/>
      <c r="E127" s="19"/>
      <c r="F127" s="20">
        <f t="shared" si="11"/>
        <v>-40000</v>
      </c>
      <c r="G127" s="19">
        <f>+G10*11.5%</f>
        <v>36624.625</v>
      </c>
    </row>
    <row r="128" spans="1:7" ht="15">
      <c r="A128" s="12">
        <v>5.70102</v>
      </c>
      <c r="B128" s="7" t="s">
        <v>53</v>
      </c>
      <c r="C128" s="1">
        <v>3000</v>
      </c>
      <c r="D128" s="1"/>
      <c r="E128" s="1"/>
      <c r="F128" s="1">
        <f t="shared" si="11"/>
        <v>-3000</v>
      </c>
      <c r="G128" s="1">
        <v>0</v>
      </c>
    </row>
    <row r="130" spans="2:7" ht="15">
      <c r="B130" s="18" t="s">
        <v>124</v>
      </c>
      <c r="C130" s="18"/>
      <c r="D130" s="19"/>
      <c r="E130" s="19"/>
      <c r="F130" s="19"/>
      <c r="G130" s="19">
        <f>+G127+G125+G109+G106+G70+G57</f>
        <v>325149.625</v>
      </c>
    </row>
    <row r="132" spans="2:7" ht="15">
      <c r="B132" s="21" t="s">
        <v>125</v>
      </c>
      <c r="F132" s="22" t="s">
        <v>131</v>
      </c>
      <c r="G132" s="2">
        <f>+G130-G10</f>
        <v>6674.625</v>
      </c>
    </row>
    <row r="133" ht="15">
      <c r="B133" s="5" t="s">
        <v>126</v>
      </c>
    </row>
    <row r="134" ht="15">
      <c r="B134" s="5" t="s">
        <v>88</v>
      </c>
    </row>
    <row r="135" ht="15">
      <c r="B135" s="21" t="s">
        <v>127</v>
      </c>
    </row>
  </sheetData>
  <sheetProtection/>
  <printOptions/>
  <pageMargins left="0.7" right="0.7" top="0.75" bottom="0.75" header="0.3" footer="0.3"/>
  <pageSetup fitToHeight="0" fitToWidth="1" horizontalDpi="600" verticalDpi="600" orientation="landscape" scale="97" r:id="rId1"/>
  <headerFooter>
    <oddHeader>&amp;C2017 Draft Budget
MCC Church of the Trinity</oddHeader>
    <oddFooter>&amp;C&amp;P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Berger, Doug</dc:creator>
  <cp:keywords/>
  <dc:description/>
  <cp:lastModifiedBy>Director</cp:lastModifiedBy>
  <cp:lastPrinted>2016-09-19T20:14:24Z</cp:lastPrinted>
  <dcterms:created xsi:type="dcterms:W3CDTF">2015-11-11T20:17:20Z</dcterms:created>
  <dcterms:modified xsi:type="dcterms:W3CDTF">2016-09-19T20:14:35Z</dcterms:modified>
  <cp:category/>
  <cp:version/>
  <cp:contentType/>
  <cp:contentStatus/>
</cp:coreProperties>
</file>